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media/image1.jpeg" ContentType="image/jpe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álculo Previatur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<sst xmlns="http://schemas.openxmlformats.org/spreadsheetml/2006/main" count="71" uniqueCount="66">
  <si>
    <t xml:space="preserve">CÁLCULO DE PREVIATURAS Licenciatura en Psicología - Plan de Estudio 2013</t>
  </si>
  <si>
    <t xml:space="preserve">(Grado de avance: 2: Acreditada  /  1: Curso Aprobado  /  0: Sin Cursar)</t>
  </si>
  <si>
    <t xml:space="preserve">CICLO INICIAL</t>
  </si>
  <si>
    <t xml:space="preserve">CICLO DE FORMACIÓN INTEGRAL</t>
  </si>
  <si>
    <t xml:space="preserve">CICLO DE GRADUACIÓN</t>
  </si>
  <si>
    <t xml:space="preserve">1SEM</t>
  </si>
  <si>
    <t xml:space="preserve">2SEM</t>
  </si>
  <si>
    <t xml:space="preserve">3SEM</t>
  </si>
  <si>
    <t xml:space="preserve">4SEM</t>
  </si>
  <si>
    <t xml:space="preserve">5SEM</t>
  </si>
  <si>
    <t xml:space="preserve">6SEM</t>
  </si>
  <si>
    <t xml:space="preserve">7SEM</t>
  </si>
  <si>
    <t xml:space="preserve">8SEM</t>
  </si>
  <si>
    <t xml:space="preserve">Módulo de Psicología</t>
  </si>
  <si>
    <t xml:space="preserve">Historia de la Psicología (10 créditos)</t>
  </si>
  <si>
    <t xml:space="preserve">Psicología del desarrollo (10 créditos)</t>
  </si>
  <si>
    <t xml:space="preserve">Psicología Social (10 créditos)</t>
  </si>
  <si>
    <t xml:space="preserve">Clínica I: 
Fundamentos
Psicoanalíticos (5 créditos)</t>
  </si>
  <si>
    <t xml:space="preserve">Psicopatología 
de la infancia 
y la adolescencia 
 (5 créditos)</t>
  </si>
  <si>
    <t xml:space="preserve">Problemáticas 
contemporáneas de
la Psicología Social (5 créditos)</t>
  </si>
  <si>
    <t xml:space="preserve">Optativas / Electivas (5 créditos)</t>
  </si>
  <si>
    <t xml:space="preserve">Neurobiología
de la Mente (5 créditos)</t>
  </si>
  <si>
    <t xml:space="preserve">Procesos cognitivos (5 créditos)</t>
  </si>
  <si>
    <t xml:space="preserve">Psicología, Sujeto y Aprendizaje (5 créditos)</t>
  </si>
  <si>
    <t xml:space="preserve">Psicología y Salud (10 créditos)</t>
  </si>
  <si>
    <t xml:space="preserve">Psicopatología de 
Adulto (5 créditos)</t>
  </si>
  <si>
    <t xml:space="preserve">Psicología y Educación (5 créditos)</t>
  </si>
  <si>
    <t xml:space="preserve">Trabajo Final (40 créditos)</t>
  </si>
  <si>
    <t xml:space="preserve">Fundamentos
de la Psicología (5 créditos)</t>
  </si>
  <si>
    <t xml:space="preserve">Teorías
Psicológicas (5 créditos)</t>
  </si>
  <si>
    <t xml:space="preserve">Neuropsicología (5 créditos)</t>
  </si>
  <si>
    <t xml:space="preserve">Módulo Metodológico</t>
  </si>
  <si>
    <t xml:space="preserve">Epistemología (5 créditos)</t>
  </si>
  <si>
    <t xml:space="preserve">Métodos y herramientas orientadas a la extensión (2 créditos)</t>
  </si>
  <si>
    <t xml:space="preserve">Ética y deontología (3 créditos)</t>
  </si>
  <si>
    <t xml:space="preserve">Herramientas de la
Psicología Clínica (5 créditos)</t>
  </si>
  <si>
    <t xml:space="preserve">Clínica II:
Teorías y técnicas de
las intervenciones (5 créditos)</t>
  </si>
  <si>
    <t xml:space="preserve">Dispositivos 
Psicoterapéuticos (5 créditos)</t>
  </si>
  <si>
    <t xml:space="preserve">Herramientas para el trabajo intelectual (5 créditos)</t>
  </si>
  <si>
    <t xml:space="preserve">Metodología General de la Investigación (5 créditos)</t>
  </si>
  <si>
    <t xml:space="preserve">Métodos y Técnicas cuantitativas ó cualitativas (5 créditos)</t>
  </si>
  <si>
    <t xml:space="preserve">Métodos y Técnicas
cuantitativa
ó cualitativa (5 créditos)</t>
  </si>
  <si>
    <t xml:space="preserve">Idioma (5 créditos)</t>
  </si>
  <si>
    <t xml:space="preserve">Herramientas de la
Psicología Social (5 créditos)</t>
  </si>
  <si>
    <t xml:space="preserve">Módulo Prácticas y Proyectos</t>
  </si>
  <si>
    <t xml:space="preserve">Entrevista 
Psicológica (5 créditos)</t>
  </si>
  <si>
    <t xml:space="preserve">Diseño de proyectos (5 créditos)</t>
  </si>
  <si>
    <t xml:space="preserve">Proyectos (10 créditos)</t>
  </si>
  <si>
    <t xml:space="preserve">Prácticas Integral (10 créditos)</t>
  </si>
  <si>
    <t xml:space="preserve">Prácticas Graduación (20 créditos)</t>
  </si>
  <si>
    <t xml:space="preserve">Módulo Articulación de Saberes</t>
  </si>
  <si>
    <t xml:space="preserve">Art. de saberes I: 
Construcción del 
sujeto y del objeto
en Psicología (5 créditos)</t>
  </si>
  <si>
    <t xml:space="preserve">Art. de saberes II:
Psicología, Género 
y Derechos Humanos (5 créditos)</t>
  </si>
  <si>
    <t xml:space="preserve">Art. de saberes III:
Clínica y
Subjetividad (5 créditos)</t>
  </si>
  <si>
    <t xml:space="preserve">Art. de saberes IV:
Estado, sociedad y 
políticas públicas (5 créditos)</t>
  </si>
  <si>
    <t xml:space="preserve">Art. de saberes V: La psicología social y el problema de lo colectivo (5 créditos)</t>
  </si>
  <si>
    <t xml:space="preserve">Art. de saberes VI: Diálogos y ámbitos interdisciplinarios (5 créditos)</t>
  </si>
  <si>
    <t xml:space="preserve">Módulo Referencial</t>
  </si>
  <si>
    <t xml:space="preserve">Inicio a la
formación
en Psicología (5 créditos)</t>
  </si>
  <si>
    <t xml:space="preserve">Formación
Integral (5 créditos)</t>
  </si>
  <si>
    <t xml:space="preserve">Construcción de itinerario (5 créditos)</t>
  </si>
  <si>
    <t xml:space="preserve">Referencial de egreso (5 créditos)</t>
  </si>
  <si>
    <t xml:space="preserve">Cooperación Institucional (opcional / u optativa de cualquier módulo) (5 créditos)</t>
  </si>
  <si>
    <t xml:space="preserve">CICLO FORMACIÓN</t>
  </si>
  <si>
    <t xml:space="preserve">CICLO GRADO</t>
  </si>
  <si>
    <t xml:space="preserve">Pasaje de Ciclo: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</si>
</sst>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\ [$€-1];[RED]\-#,##0.00\ [$€-1]"/>
    <numFmt numFmtId="166" formatCode="0&quot; / 20 Créditos min. &quot;"/>
    <numFmt numFmtId="167" formatCode="0&quot; Créditos &quot;"/>
    <numFmt numFmtId="168" formatCode="General"/>
    <numFmt numFmtId="169" formatCode="0&quot; / 10 Créditos min. &quot;"/>
    <numFmt numFmtId="170" formatCode="&quot;Créditos: &quot;0"/>
    <numFmt numFmtId="171" formatCode="0&quot; / 5 Créditos min. &quot;"/>
    <numFmt numFmtId="172" formatCode="0&quot; Creditos &quot;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i val="true"/>
      <u val="single"/>
      <sz val="10"/>
      <name val="Arial"/>
      <family val="2"/>
      <charset val="1"/>
    </font>
    <font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FFFFFF"/>
      <name val="Arial"/>
      <family val="2"/>
      <charset val="1"/>
    </font>
    <font>
      <i val="true"/>
      <u val="single"/>
      <sz val="10"/>
      <name val="Arial"/>
      <family val="2"/>
      <charset val="1"/>
    </font>
    <font>
      <u val="single"/>
      <sz val="12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D9D9D9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26C2E8"/>
        <bgColor rgb="FF00CCFF"/>
      </patternFill>
    </fill>
    <fill>
      <patternFill patternType="solid">
        <fgColor rgb="FF000000"/>
        <bgColor rgb="FF003300"/>
      </patternFill>
    </fill>
    <fill>
      <patternFill patternType="solid">
        <fgColor rgb="FFF2F2F2"/>
        <bgColor rgb="FFFFFFFF"/>
      </patternFill>
    </fill>
    <fill>
      <patternFill patternType="solid">
        <fgColor rgb="FF1E984D"/>
        <bgColor rgb="FF008080"/>
      </patternFill>
    </fill>
    <fill>
      <patternFill patternType="solid">
        <fgColor rgb="FF8DC751"/>
        <bgColor rgb="FF969696"/>
      </patternFill>
    </fill>
    <fill>
      <patternFill patternType="solid">
        <fgColor rgb="FFF8E048"/>
        <bgColor rgb="FFFFCC99"/>
      </patternFill>
    </fill>
    <fill>
      <patternFill patternType="solid">
        <fgColor rgb="FFF58645"/>
        <bgColor rgb="FFFF9900"/>
      </patternFill>
    </fill>
    <fill>
      <patternFill patternType="solid">
        <fgColor rgb="FFDD4738"/>
        <bgColor rgb="FF993366"/>
      </patternFill>
    </fill>
    <fill>
      <patternFill patternType="solid">
        <fgColor rgb="FFD9D9D9"/>
        <bgColor rgb="FFC0C0C0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9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6" fontId="0" fillId="3" borderId="10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3" borderId="1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3" borderId="1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3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5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3" fillId="4" borderId="27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2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29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30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31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2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2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33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34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35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4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0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2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4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3" borderId="2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4" borderId="2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30" xfId="23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2" borderId="4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5" borderId="4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49" xfId="23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6" borderId="9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9" fontId="0" fillId="6" borderId="10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6" borderId="53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6" borderId="5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5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36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3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55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56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8" fontId="12" fillId="2" borderId="5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3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6" borderId="5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6" borderId="59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6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23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7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57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5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61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4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6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46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6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7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7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5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1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6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7" borderId="2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7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13" fillId="4" borderId="61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2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24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5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6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6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6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8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71" fontId="0" fillId="8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8" borderId="1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8" borderId="2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8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6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3" fillId="4" borderId="4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8" fontId="12" fillId="2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49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9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71" fontId="0" fillId="9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9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6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9" borderId="19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9" borderId="5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9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6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2" fillId="2" borderId="66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2" fillId="2" borderId="6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10" borderId="6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6" fillId="2" borderId="6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7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0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1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47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12" fillId="2" borderId="4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1" xfId="20"/>
    <cellStyle name="Heading 3" xfId="21"/>
    <cellStyle name="Heading1" xfId="22"/>
    <cellStyle name="Normal 2" xfId="23"/>
    <cellStyle name="Normal 3" xfId="24"/>
    <cellStyle name="Normal 4" xfId="25"/>
    <cellStyle name="Normal 5" xfId="26"/>
    <cellStyle name="Result" xfId="27"/>
    <cellStyle name="Result2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58645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6C2E8"/>
      <rgbColor rgb="FF8DC751"/>
      <rgbColor rgb="FFF8E048"/>
      <rgbColor rgb="FFFF9900"/>
      <rgbColor rgb="FFDD4738"/>
      <rgbColor rgb="FF666699"/>
      <rgbColor rgb="FF969696"/>
      <rgbColor rgb="FF003366"/>
      <rgbColor rgb="FF1E984D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964440</xdr:colOff>
      <xdr:row>0</xdr:row>
      <xdr:rowOff>0</xdr:rowOff>
    </xdr:from>
    <xdr:to>
      <xdr:col>11</xdr:col>
      <xdr:colOff>23040</xdr:colOff>
      <xdr:row>1</xdr:row>
      <xdr:rowOff>287280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0259280" y="0"/>
          <a:ext cx="1890000" cy="811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4" topLeftCell="D5" activePane="bottomLeft" state="frozen"/>
      <selection pane="topLeft" activeCell="A1" activeCellId="0" sqref="A1"/>
      <selection pane="bottomLeft" activeCell="N5" activeCellId="0" sqref="N5"/>
    </sheetView>
  </sheetViews>
  <sheetFormatPr defaultRowHeight="14.2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1" width="7.29"/>
    <col collapsed="false" customWidth="true" hidden="false" outlineLevel="0" max="3" min="3" style="2" width="4.29"/>
    <col collapsed="false" customWidth="true" hidden="false" outlineLevel="0" max="4" min="4" style="0" width="17.29"/>
    <col collapsed="false" customWidth="true" hidden="false" outlineLevel="0" max="5" min="5" style="0" width="18.85"/>
    <col collapsed="false" customWidth="true" hidden="false" outlineLevel="0" max="6" min="6" style="0" width="19.14"/>
    <col collapsed="false" customWidth="true" hidden="false" outlineLevel="0" max="7" min="7" style="0" width="19.57"/>
    <col collapsed="false" customWidth="true" hidden="false" outlineLevel="0" max="8" min="8" style="0" width="20.42"/>
    <col collapsed="false" customWidth="true" hidden="false" outlineLevel="0" max="9" min="9" style="0" width="20.3"/>
    <col collapsed="false" customWidth="true" hidden="false" outlineLevel="0" max="10" min="10" style="0" width="19.71"/>
    <col collapsed="false" customWidth="true" hidden="false" outlineLevel="0" max="11" min="11" style="0" width="20.42"/>
    <col collapsed="false" customWidth="true" hidden="false" outlineLevel="0" max="1025" min="12" style="0" width="10.99"/>
  </cols>
  <sheetData>
    <row r="1" customFormat="false" ht="41.2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4" customFormat="true" ht="27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="4" customFormat="true" ht="21" hidden="false" customHeight="true" outlineLevel="0" collapsed="false">
      <c r="B3" s="6"/>
      <c r="C3" s="6"/>
      <c r="D3" s="7" t="s">
        <v>2</v>
      </c>
      <c r="E3" s="7"/>
      <c r="F3" s="8" t="s">
        <v>3</v>
      </c>
      <c r="G3" s="8"/>
      <c r="H3" s="8"/>
      <c r="I3" s="8"/>
      <c r="J3" s="7" t="s">
        <v>4</v>
      </c>
      <c r="K3" s="7"/>
    </row>
    <row r="4" customFormat="false" ht="21" hidden="false" customHeight="true" outlineLevel="0" collapsed="false">
      <c r="A4" s="2"/>
      <c r="B4" s="6"/>
      <c r="C4" s="6"/>
      <c r="D4" s="9" t="s">
        <v>5</v>
      </c>
      <c r="E4" s="10" t="s">
        <v>6</v>
      </c>
      <c r="F4" s="11" t="s">
        <v>7</v>
      </c>
      <c r="G4" s="12" t="s">
        <v>8</v>
      </c>
      <c r="H4" s="12" t="s">
        <v>9</v>
      </c>
      <c r="I4" s="13" t="s">
        <v>10</v>
      </c>
      <c r="J4" s="9" t="s">
        <v>11</v>
      </c>
      <c r="K4" s="10" t="s">
        <v>12</v>
      </c>
      <c r="L4" s="14"/>
      <c r="M4" s="14"/>
    </row>
    <row r="5" customFormat="false" ht="81" hidden="false" customHeight="true" outlineLevel="0" collapsed="false">
      <c r="A5" s="2"/>
      <c r="B5" s="15" t="s">
        <v>13</v>
      </c>
      <c r="C5" s="16" t="n">
        <f aca="false">SUM(D6,E6,D11,E11,D16,E16)</f>
        <v>0</v>
      </c>
      <c r="D5" s="17" t="s">
        <v>14</v>
      </c>
      <c r="E5" s="18" t="s">
        <v>15</v>
      </c>
      <c r="F5" s="19" t="s">
        <v>16</v>
      </c>
      <c r="G5" s="20" t="s">
        <v>17</v>
      </c>
      <c r="H5" s="21" t="s">
        <v>18</v>
      </c>
      <c r="I5" s="22" t="s">
        <v>19</v>
      </c>
      <c r="J5" s="23" t="s">
        <v>20</v>
      </c>
      <c r="K5" s="20" t="s">
        <v>20</v>
      </c>
      <c r="L5" s="14"/>
      <c r="M5" s="14"/>
    </row>
    <row r="6" customFormat="false" ht="18" hidden="false" customHeight="true" outlineLevel="0" collapsed="false">
      <c r="A6" s="2"/>
      <c r="B6" s="15"/>
      <c r="C6" s="16"/>
      <c r="D6" s="24" t="n">
        <f aca="false">IF( D7&gt;1,10,0)</f>
        <v>0</v>
      </c>
      <c r="E6" s="24" t="n">
        <f aca="false">IF( E7&gt;1,10,0)</f>
        <v>0</v>
      </c>
      <c r="F6" s="25"/>
      <c r="G6" s="26"/>
      <c r="H6" s="27"/>
      <c r="I6" s="28"/>
      <c r="J6" s="25"/>
      <c r="K6" s="26"/>
      <c r="L6" s="14"/>
      <c r="M6" s="14"/>
    </row>
    <row r="7" customFormat="false" ht="18" hidden="false" customHeight="true" outlineLevel="0" collapsed="false">
      <c r="A7" s="2"/>
      <c r="B7" s="15"/>
      <c r="C7" s="16"/>
      <c r="D7" s="29" t="n">
        <v>0</v>
      </c>
      <c r="E7" s="30" t="n">
        <v>0</v>
      </c>
      <c r="F7" s="31" t="n">
        <v>0</v>
      </c>
      <c r="G7" s="30" t="n">
        <v>0</v>
      </c>
      <c r="H7" s="32" t="n">
        <v>0</v>
      </c>
      <c r="I7" s="33" t="n">
        <v>0</v>
      </c>
      <c r="J7" s="29" t="n">
        <v>0</v>
      </c>
      <c r="K7" s="30" t="n">
        <v>0</v>
      </c>
      <c r="L7" s="14"/>
      <c r="M7" s="14"/>
    </row>
    <row r="8" customFormat="false" ht="18" hidden="false" customHeight="true" outlineLevel="0" collapsed="false">
      <c r="A8" s="2"/>
      <c r="B8" s="15"/>
      <c r="C8" s="16"/>
      <c r="D8" s="34"/>
      <c r="E8" s="35"/>
      <c r="F8" s="34" t="str">
        <f aca="false">IF(AND(IF(E56="HABILITADO","CURSO","NO")="NO",F7&gt;0),"ERROR",IF(E56="HABILITADO","CURSO","NO"))</f>
        <v>NO</v>
      </c>
      <c r="G8" s="36" t="str">
        <f aca="false">IF(AND(IF( F43&gt;0,IF( E17&gt;0, IF(D17=2,IF(F22&gt;0,IF(D22=2,IF(E56="HABILITADO","CURSO","NO"),"NO"),"NO"),"NO"),"NO"),"NO")="NO",G7&gt;0),"ERROR",IF( F43&gt;0,IF( E17&gt;0, IF(D17=2,IF(F22&gt;0,IF(D22=2,IF(E56="HABILITADO","CURSO","NO"),"NO"),"NO"),"NO"),"NO"),"NO"))</f>
        <v>NO</v>
      </c>
      <c r="H8" s="37" t="str">
        <f aca="false">IF(AND(IF( E36 =2,IF( D48=2, IF(G7&gt;0,IF(E56="HABILITADO","CURSO","NO"),"NO"),"NO"),"NO")="NO",H7&gt;0),"ERROR",IF( E36 =2,IF( D48=2, IF(G7&gt;0,IF(E56="HABILITADO","CURSO","NO"),"NO"),"NO"),"NO"))</f>
        <v>NO</v>
      </c>
      <c r="I8" s="38" t="str">
        <f aca="false">IF(AND(IF(F7 =2,IF( D43=2, IF(E17=2,IF(D17=2,IF(H43&gt;0,IF(E56="HABILITADO","CURSO","NO"),"NO"),"NO"),"NO"),"NO"),"NO")="NO",I7&gt;0),"ERROR",IF(F7 =2,IF( D43=2, IF(E17=2,IF(D17=2,IF(H43&gt;0,IF(E56="HABILITADO","CURSO","NO"),"NO"),"NO"),"NO"),"NO"),"NO"))</f>
        <v>NO</v>
      </c>
      <c r="J8" s="39" t="str">
        <f aca="false">IF(AND(IF( F22 =2,IF( G12=2, IF(F12=2,IF(G7=2,IF(G22=2,IF(G31=2,IF(D55=2,IF(E56="HABILITADO","CURSO","NO"),"NO"),"NO"),"NO"),"NO"),"NO"),"NO"),"NO")="NO",J7&gt;0),"ERROR",IF( F22 =2,IF( G12=2, IF(F12=2,IF(G7=2,IF(G22=2,IF(G31=2,IF(D55=2,IF(E56="HABILITADO","CURSO","NO"),"NO"),"NO"),"NO"),"NO"),"NO"),"NO"),"NO"))</f>
        <v>NO</v>
      </c>
      <c r="K8" s="40" t="str">
        <f aca="false">IF(AND(IF( F22 =2,IF( G12=2, IF(F12=2,IF(G7=2,IF(G22=2,IF(G31=2,IF(D55=2,IF(E56="HABILITADO","CURSO","NO"),"NO"),"NO"),"NO"),"NO"),"NO"),"NO"),"NO")="NO",K7&gt;0),"ERROR",IF( F22 =2,IF( G12=2, IF(F12=2,IF(G7=2,IF(G22=2,IF(G31=2,IF(D55=2,IF(E56="HABILITADO","CURSO","NO"),"NO"),"NO"),"NO"),"NO"),"NO"),"NO"),"NO"))</f>
        <v>NO</v>
      </c>
      <c r="L8" s="14"/>
      <c r="M8" s="14"/>
    </row>
    <row r="9" customFormat="false" ht="18" hidden="false" customHeight="true" outlineLevel="0" collapsed="false">
      <c r="A9" s="2"/>
      <c r="B9" s="15"/>
      <c r="C9" s="16"/>
      <c r="D9" s="41"/>
      <c r="E9" s="42"/>
      <c r="F9" s="41" t="str">
        <f aca="false">IF(AND(IF(E56="HABILITADO","EXAMEN","NO")="NO",F7=2),"ERROR",IF(E56="HABILITADO","EXAMEN","NO"))</f>
        <v>NO</v>
      </c>
      <c r="G9" s="43" t="str">
        <f aca="false">IF(AND(IF( F43=2,IF( E17=2, IF(D17=2,IF(F22=2,IF(D22=2,IF(E56="HABILITADO","EXAMEN","NO"),"NO"),"NO"),"NO"),"NO"),"NO")="NO",G7=2),"ERROR",IF( F43=2,IF( E17=2, IF(D17=2,IF(F22=2,IF(D22=2,IF(E56="HABILITADO","EXAMEN","NO"),"NO"),"NO"),"NO"),"NO"),"NO"))</f>
        <v>NO</v>
      </c>
      <c r="H9" s="44" t="str">
        <f aca="false">IF(AND(IF( E36 =2,IF( D48=2, IF(G7=2,IF(E56="HABILITADO","EXAMEN","NO"),"NO"),"NO"),"NO")="NO",H7=2),"ERROR",IF( E36 =2,IF( D48=2, IF(G7=2,IF(E56="HABILITADO","EXAMEN","NO"),"NO"),"NO"),"NO"))</f>
        <v>NO</v>
      </c>
      <c r="I9" s="45" t="str">
        <f aca="false">IF(AND(IF( F7 =2,IF( D43=2, IF(E17=2,IF(D17=2,IF(H43=2,IF(E56="HABILITADO","EXAMEN","NO"),"NO"),"NO"),"NO"),"NO"),"NO")="NO",I7=2),"ERROR",IF( F7 =2,IF( D43=2, IF(E17=2,IF(D17=2,IF(H43=2,IF(E56="HABILITADO","EXAMEN","NO"),"NO"),"NO"),"NO"),"NO"),"NO"))</f>
        <v>NO</v>
      </c>
      <c r="J9" s="39"/>
      <c r="K9" s="40"/>
      <c r="L9" s="14"/>
      <c r="M9" s="14"/>
    </row>
    <row r="10" customFormat="false" ht="80.25" hidden="false" customHeight="true" outlineLevel="0" collapsed="false">
      <c r="A10" s="2"/>
      <c r="B10" s="15"/>
      <c r="C10" s="16"/>
      <c r="D10" s="46" t="s">
        <v>21</v>
      </c>
      <c r="E10" s="47" t="s">
        <v>22</v>
      </c>
      <c r="F10" s="48" t="s">
        <v>23</v>
      </c>
      <c r="G10" s="49" t="s">
        <v>24</v>
      </c>
      <c r="H10" s="50" t="s">
        <v>25</v>
      </c>
      <c r="I10" s="51" t="s">
        <v>26</v>
      </c>
      <c r="J10" s="52"/>
      <c r="K10" s="49" t="s">
        <v>27</v>
      </c>
      <c r="L10" s="14"/>
      <c r="M10" s="14"/>
    </row>
    <row r="11" customFormat="false" ht="18" hidden="false" customHeight="true" outlineLevel="0" collapsed="false">
      <c r="A11" s="2"/>
      <c r="B11" s="15"/>
      <c r="C11" s="16"/>
      <c r="D11" s="24" t="n">
        <f aca="false">IF( D12&gt;1,5,0)</f>
        <v>0</v>
      </c>
      <c r="E11" s="24" t="n">
        <f aca="false">IF( E12&gt;1,5,0)</f>
        <v>0</v>
      </c>
      <c r="F11" s="53"/>
      <c r="G11" s="26"/>
      <c r="H11" s="27"/>
      <c r="I11" s="54"/>
      <c r="J11" s="52"/>
      <c r="K11" s="26"/>
      <c r="L11" s="14"/>
      <c r="M11" s="14"/>
    </row>
    <row r="12" customFormat="false" ht="18" hidden="false" customHeight="true" outlineLevel="0" collapsed="false">
      <c r="A12" s="2"/>
      <c r="B12" s="15"/>
      <c r="C12" s="16"/>
      <c r="D12" s="29" t="n">
        <v>0</v>
      </c>
      <c r="E12" s="30" t="n">
        <v>0</v>
      </c>
      <c r="F12" s="29" t="n">
        <v>0</v>
      </c>
      <c r="G12" s="30" t="n">
        <v>0</v>
      </c>
      <c r="H12" s="32" t="n">
        <v>0</v>
      </c>
      <c r="I12" s="55" t="n">
        <v>0</v>
      </c>
      <c r="J12" s="56"/>
      <c r="K12" s="57" t="n">
        <v>0</v>
      </c>
      <c r="L12" s="14"/>
      <c r="M12" s="14"/>
    </row>
    <row r="13" customFormat="false" ht="18" hidden="false" customHeight="true" outlineLevel="0" collapsed="false">
      <c r="A13" s="2"/>
      <c r="B13" s="15"/>
      <c r="C13" s="16"/>
      <c r="D13" s="34"/>
      <c r="E13" s="35"/>
      <c r="F13" s="34" t="str">
        <f aca="false">IF(AND(IF(E56="HABILITADO","CURSO","NO")="NO",F12&gt;0),"ERROR",IF(E56="HABILITADO","CURSO","NO"))</f>
        <v>NO</v>
      </c>
      <c r="G13" s="36" t="str">
        <f aca="false">IF(AND(IF(E7&gt;0,IF(D17=2, IF(E43&gt;0,IF(E56="HABILITADO","CURSO","NO"),"NO"),"NO"),"NO")="NO",G12&gt;0),"ERROR",IF(E7&gt;0,IF(D17=2, IF(E43&gt;0,IF(E56="HABILITADO","CURSO","NO"),"NO"),"NO"),"NO"))</f>
        <v>NO</v>
      </c>
      <c r="H13" s="37" t="str">
        <f aca="false">IF(AND(IF( E36 =2,IF( D48=2, IF(G7&gt;0,IF(E56="HABILITADO","CURSO","NO"),"NO"),"NO"),"NO")="NO",H12&gt;0),"ERROR",IF( E36 =2,IF( D48=2, IF(G7&gt;0,IF(E56="HABILITADO","CURSO","NO"),"NO"),"NO"),"NO"))</f>
        <v>NO</v>
      </c>
      <c r="I13" s="38" t="str">
        <f aca="false">IF(AND(IF( F12 =2,IF( E12=2, IF(D12=2,IF(E7=2,IF(D17=2,IF(E56="HABILITADO","CURSO","NO"),"NO"),"NO"),"NO"),"NO"),"NO")="NO",I12&gt;0),"ERROR",IF( F12 =2,IF( E12=2, IF(D12=2,IF(E7=2,IF(D17=2,IF(E56="HABILITADO","CURSO","NO"),"NO"),"NO"),"NO"),"NO"),"NO"))</f>
        <v>NO</v>
      </c>
      <c r="J13" s="58"/>
      <c r="K13" s="35" t="str">
        <f aca="false">IF(AND(IF(D55=2,IF(F55=2,IF((I39+K39+K36)&gt;19,"TUTORÍA","NO"),"NO"),"NO")="NO",K12&gt;0),"ERROR",IF(D55=2,IF(F55=2,IF((I39+K39+K36)&gt;19,"TUTORÍA","NO"),"NO"),"NO"))</f>
        <v>NO</v>
      </c>
      <c r="L13" s="14"/>
      <c r="M13" s="14"/>
    </row>
    <row r="14" customFormat="false" ht="18" hidden="false" customHeight="true" outlineLevel="0" collapsed="false">
      <c r="A14" s="2"/>
      <c r="B14" s="15"/>
      <c r="C14" s="16"/>
      <c r="D14" s="41"/>
      <c r="E14" s="42"/>
      <c r="F14" s="41" t="str">
        <f aca="false">IF(AND(IF(E56="HABILITADO","EXAMEN","NO")="NO",F12=2),"ERROR",IF(E56="HABILITADO","EXAMEN","NO"))</f>
        <v>NO</v>
      </c>
      <c r="G14" s="43" t="str">
        <f aca="false">IF(AND(IF(E7=2,IF(D17=2,IF(E43=2,IF(E56="HABILITADO","EXAMEN","NO"),"NO"),"NO"),"NO")="NO",G12=2),"ERROR",IF(E7=2,IF(D17=2,IF(E43=2,IF(E56="HABILITADO","EXAMEN","NO"),"NO"),"NO"),"NO"))</f>
        <v>NO</v>
      </c>
      <c r="H14" s="44" t="str">
        <f aca="false">IF(AND(IF( E36 =2,IF( D48=2, IF(G7=2,IF(E56="HABILITADO","EXAMEN","NO"),"NO"),"NO"),"NO")="NO",H12=2),"ERROR",IF( E36 =2,IF( D48=2, IF(G7=2,IF(E56="HABILITADO","EXAMEN","NO"),"NO"),"NO"),"NO"))</f>
        <v>NO</v>
      </c>
      <c r="I14" s="43" t="str">
        <f aca="false">IF(AND(IF( F12 =2,IF( E12=2, IF(D12=2,IF(E7=2,IF(D17=2,IF(E56="HABILITADO","EXAMEN","NO"),"NO"),"NO"),"NO"),"NO"),"NO")="NO",I12=2),"ERROR",IF( F12 =2,IF( E12=2, IF(D12=2,IF(E7=2,IF(D17=2,IF(E56="HABILITADO","EXAMEN","NO"),"NO"),"NO"),"NO"),"NO"),"NO"))</f>
        <v>NO</v>
      </c>
      <c r="J14" s="58"/>
      <c r="K14" s="42" t="str">
        <f aca="false">IF(AND(IF(D55=2,IF(F55=2,IF(J55=2,"DEFENSA","NO"),"NO"),"NO")="NO",K12=2),"ERROR",IF(D55=2,IF(F55=2,IF(J55=2,"DEFENSA","NO"),"NO"),"NO"))</f>
        <v>NO</v>
      </c>
      <c r="L14" s="14"/>
      <c r="M14" s="14"/>
    </row>
    <row r="15" customFormat="false" ht="81" hidden="false" customHeight="true" outlineLevel="0" collapsed="false">
      <c r="A15" s="2"/>
      <c r="B15" s="15"/>
      <c r="C15" s="16"/>
      <c r="D15" s="59" t="s">
        <v>28</v>
      </c>
      <c r="E15" s="60" t="s">
        <v>29</v>
      </c>
      <c r="F15" s="61"/>
      <c r="G15" s="62"/>
      <c r="H15" s="48" t="s">
        <v>30</v>
      </c>
      <c r="I15" s="63"/>
      <c r="J15" s="52"/>
      <c r="K15" s="62"/>
      <c r="L15" s="14"/>
      <c r="M15" s="14"/>
    </row>
    <row r="16" customFormat="false" ht="18" hidden="false" customHeight="true" outlineLevel="0" collapsed="false">
      <c r="A16" s="2"/>
      <c r="B16" s="15"/>
      <c r="C16" s="16"/>
      <c r="D16" s="24" t="n">
        <f aca="false">IF( D17&gt;1,5,0)</f>
        <v>0</v>
      </c>
      <c r="E16" s="64" t="n">
        <f aca="false">IF( E17&gt;1,5,0)</f>
        <v>0</v>
      </c>
      <c r="F16" s="65"/>
      <c r="G16" s="62"/>
      <c r="H16" s="53"/>
      <c r="I16" s="63"/>
      <c r="J16" s="52"/>
      <c r="K16" s="62"/>
      <c r="L16" s="14"/>
      <c r="M16" s="14"/>
    </row>
    <row r="17" customFormat="false" ht="18" hidden="false" customHeight="true" outlineLevel="0" collapsed="false">
      <c r="A17" s="2"/>
      <c r="B17" s="15"/>
      <c r="C17" s="16"/>
      <c r="D17" s="66" t="n">
        <v>0</v>
      </c>
      <c r="E17" s="67" t="n">
        <v>0</v>
      </c>
      <c r="F17" s="68"/>
      <c r="G17" s="69"/>
      <c r="H17" s="32" t="n">
        <v>0</v>
      </c>
      <c r="I17" s="63"/>
      <c r="J17" s="52"/>
      <c r="K17" s="62"/>
      <c r="L17" s="14"/>
      <c r="M17" s="14"/>
    </row>
    <row r="18" customFormat="false" ht="18" hidden="false" customHeight="true" outlineLevel="0" collapsed="false">
      <c r="A18" s="2"/>
      <c r="B18" s="15"/>
      <c r="C18" s="16"/>
      <c r="D18" s="70"/>
      <c r="E18" s="71"/>
      <c r="F18" s="72"/>
      <c r="G18" s="73"/>
      <c r="H18" s="74" t="str">
        <f aca="false">IF(AND(IF( E12 =2,IF( D12=2,IF(E56="HABILITADO", "CURSO","NO"),"NO"),"NO")="NO",H17&gt;0),"ERROR",IF( E12 =2,IF( D12=2,IF(E56="HABILITADO", "CURSO","NO"),"NO"),"NO"))</f>
        <v>NO</v>
      </c>
      <c r="I18" s="63"/>
      <c r="J18" s="52"/>
      <c r="K18" s="62"/>
      <c r="L18" s="14"/>
      <c r="M18" s="14"/>
    </row>
    <row r="19" customFormat="false" ht="18" hidden="false" customHeight="true" outlineLevel="0" collapsed="false">
      <c r="A19" s="2"/>
      <c r="B19" s="15"/>
      <c r="C19" s="16"/>
      <c r="D19" s="75"/>
      <c r="E19" s="76"/>
      <c r="F19" s="77"/>
      <c r="G19" s="78"/>
      <c r="H19" s="79" t="str">
        <f aca="false">IF(AND(IF( E12 =2,IF( D12=2, IF(E56="HABILITADO","EXAMEN","NO"),"NO"),"NO")="NO",H17=2),"ERROR",IF( E12 =2,IF( D12=2, IF(E56="HABILITADO","EXAMEN","NO"),"NO"),"NO"))</f>
        <v>NO</v>
      </c>
      <c r="I19" s="80"/>
      <c r="J19" s="81"/>
      <c r="K19" s="82"/>
      <c r="L19" s="14"/>
      <c r="M19" s="14"/>
    </row>
    <row r="20" customFormat="false" ht="81" hidden="false" customHeight="true" outlineLevel="0" collapsed="false">
      <c r="A20" s="2"/>
      <c r="B20" s="83" t="s">
        <v>31</v>
      </c>
      <c r="C20" s="84" t="n">
        <f aca="false">SUM(D21,E21,D26,E26)</f>
        <v>0</v>
      </c>
      <c r="D20" s="85" t="s">
        <v>32</v>
      </c>
      <c r="E20" s="86" t="s">
        <v>33</v>
      </c>
      <c r="F20" s="87" t="s">
        <v>34</v>
      </c>
      <c r="G20" s="88" t="s">
        <v>35</v>
      </c>
      <c r="H20" s="87" t="s">
        <v>36</v>
      </c>
      <c r="I20" s="89" t="s">
        <v>37</v>
      </c>
      <c r="J20" s="90" t="s">
        <v>20</v>
      </c>
      <c r="K20" s="90"/>
      <c r="L20" s="14"/>
      <c r="M20" s="14"/>
    </row>
    <row r="21" customFormat="false" ht="18" hidden="false" customHeight="true" outlineLevel="0" collapsed="false">
      <c r="A21" s="2"/>
      <c r="B21" s="83"/>
      <c r="C21" s="84"/>
      <c r="D21" s="91" t="n">
        <f aca="false">IF( D22&gt;1,5,0)</f>
        <v>0</v>
      </c>
      <c r="E21" s="92" t="n">
        <f aca="false">IF( E22&gt;1,2,0)</f>
        <v>0</v>
      </c>
      <c r="F21" s="93"/>
      <c r="G21" s="94"/>
      <c r="H21" s="95"/>
      <c r="I21" s="96"/>
      <c r="J21" s="97"/>
      <c r="K21" s="98"/>
      <c r="L21" s="14"/>
      <c r="M21" s="14"/>
    </row>
    <row r="22" customFormat="false" ht="18" hidden="false" customHeight="true" outlineLevel="0" collapsed="false">
      <c r="A22" s="2"/>
      <c r="B22" s="83"/>
      <c r="C22" s="84"/>
      <c r="D22" s="99" t="n">
        <v>0</v>
      </c>
      <c r="E22" s="100" t="n">
        <v>0</v>
      </c>
      <c r="F22" s="99" t="n">
        <v>0</v>
      </c>
      <c r="G22" s="100" t="n">
        <v>0</v>
      </c>
      <c r="H22" s="101" t="n">
        <v>0</v>
      </c>
      <c r="I22" s="101" t="n">
        <v>0</v>
      </c>
      <c r="J22" s="102" t="n">
        <v>0</v>
      </c>
      <c r="K22" s="102"/>
      <c r="L22" s="14"/>
      <c r="M22" s="14"/>
    </row>
    <row r="23" customFormat="false" ht="18" hidden="false" customHeight="true" outlineLevel="0" collapsed="false">
      <c r="A23" s="2"/>
      <c r="B23" s="83"/>
      <c r="C23" s="84"/>
      <c r="D23" s="70"/>
      <c r="E23" s="71"/>
      <c r="F23" s="70" t="str">
        <f aca="false">IF(AND(IF(E56="HABILITADO","CURSO","NO")="NO",F22&gt;0),"ERROR",IF(E56="HABILITADO","CURSO","NO"))</f>
        <v>NO</v>
      </c>
      <c r="G23" s="36" t="str">
        <f aca="false">IF(AND(IF( E36 =2,IF( D48=2, IF(F43&gt;0,IF(E17&gt;0,IF(D17=2,IF(E56="HABILITADO","CURSO","NO"),"NO"),"NO"),"NO"),"NO"),"NO")="NO",G22&gt;0),"ERROR",IF( E36 =2,IF( D48=2, IF(F43&gt;0,IF(E17&gt;0,IF(D17=2,IF(E56="HABILITADO","CURSO","NO"),"NO"),"NO"),"NO"),"NO"),"NO"))</f>
        <v>NO</v>
      </c>
      <c r="H23" s="37" t="str">
        <f aca="false">IF(AND(IF( G7 &gt;0,IF( G22&gt;0,IF(E56="HABILITADO", "CURSO","NO"),"NO"),"NO")="NO",H22&gt;0),"ERROR",IF( G7 &gt;0,IF( G22&gt;0,IF(E56="HABILITADO", "CURSO","NO"),"NO"),"NO"))</f>
        <v>NO</v>
      </c>
      <c r="I23" s="38" t="str">
        <f aca="false">IF(AND(IF( H22&gt;0,IF(E56="HABILITADO","CURSO","NO"),"NO")="NO",I22&gt;0),"ERROR",IF( H22&gt;0,IF(E56="HABILITADO","CURSO","NO"),"NO"))</f>
        <v>NO</v>
      </c>
      <c r="J23" s="103" t="str">
        <f aca="false">IF(AND(IF( F22 =2,IF( G12=2, IF(F12=2,IF(G7=2,IF(G22=2,IF(G31=2,IF(D55=2,IF(E56="HABILITADO","CURSO","NO"),"NO"),"NO"),"NO"),"NO"),"NO"),"NO"),"NO")="NO",J22&gt;0),"ERROR",IF( F22 =2,IF( G12=2, IF(F12=2,IF(G7=2,IF(G22=2,IF(G31=2,IF(D55=2,IF(E56="HABILITADO","CURSO","NO"),"NO"),"NO"),"NO"),"NO"),"NO"),"NO"),"NO"))</f>
        <v>NO</v>
      </c>
      <c r="K23" s="103"/>
      <c r="L23" s="14"/>
      <c r="M23" s="14"/>
    </row>
    <row r="24" customFormat="false" ht="18" hidden="false" customHeight="true" outlineLevel="0" collapsed="false">
      <c r="A24" s="2"/>
      <c r="B24" s="83"/>
      <c r="C24" s="84"/>
      <c r="D24" s="104"/>
      <c r="E24" s="105"/>
      <c r="F24" s="104" t="str">
        <f aca="false">IF(AND(IF(E56="HABILITADO","EXAMEN","NO")="NO",F22=2),"ERROR",IF(E56="HABILITADO","EXAMEN","NO"))</f>
        <v>NO</v>
      </c>
      <c r="G24" s="43" t="str">
        <f aca="false">IF(AND(IF( E36 =2,IF( D48=2, IF(F43=2,IF(E17=2,IF(D17=2,IF(E56="HABILITADO","EXAMEN","NO"),"NO"),"NO"),"NO"),"NO"),"NO")="NO",G22=2),"ERROR",IF( E36 =2,IF( D48=2, IF(F43=2,IF(E17=2,IF(D17=2,IF(E56="HABILITADO","EXAMEN","NO"),"NO"),"NO"),"NO"),"NO"),"NO"))</f>
        <v>NO</v>
      </c>
      <c r="H24" s="44" t="str">
        <f aca="false">IF(AND(IF( G7 =2,IF( G22=2,IF(E56="HABILITADO", "EXAMEN","NO"),"NO"),"NO")="NO",H22=2),"ERROR",IF( G7 =2,IF( G22=2,IF(E56="HABILITADO", "EXAMEN","NO"),"NO"),"NO"))</f>
        <v>NO</v>
      </c>
      <c r="I24" s="45" t="str">
        <f aca="false">IF(AND(IF( H22=2,IF(E56="HABILITADO","EXAMEN","NO"),"NO")="NO",I22=2),"ERROR",IF( H22=2,IF(E56="HABILITADO","EXAMEN","NO"),"NO"))</f>
        <v>NO</v>
      </c>
      <c r="J24" s="103"/>
      <c r="K24" s="103"/>
      <c r="L24" s="14"/>
      <c r="M24" s="14"/>
    </row>
    <row r="25" customFormat="false" ht="80.25" hidden="false" customHeight="true" outlineLevel="0" collapsed="false">
      <c r="A25" s="2"/>
      <c r="B25" s="83"/>
      <c r="C25" s="84"/>
      <c r="D25" s="93" t="s">
        <v>38</v>
      </c>
      <c r="E25" s="94" t="s">
        <v>39</v>
      </c>
      <c r="F25" s="106" t="s">
        <v>40</v>
      </c>
      <c r="G25" s="107" t="s">
        <v>41</v>
      </c>
      <c r="H25" s="108"/>
      <c r="I25" s="108"/>
      <c r="J25" s="109" t="s">
        <v>42</v>
      </c>
      <c r="K25" s="109"/>
      <c r="L25" s="14"/>
      <c r="M25" s="14"/>
    </row>
    <row r="26" customFormat="false" ht="18" hidden="false" customHeight="true" outlineLevel="0" collapsed="false">
      <c r="A26" s="2"/>
      <c r="B26" s="83"/>
      <c r="C26" s="84"/>
      <c r="D26" s="110" t="n">
        <f aca="false">IF( D27&gt;1,5,0)</f>
        <v>0</v>
      </c>
      <c r="E26" s="111" t="n">
        <f aca="false">IF( E27&gt;1,5,0)</f>
        <v>0</v>
      </c>
      <c r="F26" s="106"/>
      <c r="G26" s="112"/>
      <c r="H26" s="108"/>
      <c r="I26" s="108"/>
      <c r="J26" s="97"/>
      <c r="K26" s="98"/>
      <c r="L26" s="14"/>
      <c r="M26" s="14"/>
    </row>
    <row r="27" customFormat="false" ht="18" hidden="false" customHeight="true" outlineLevel="0" collapsed="false">
      <c r="A27" s="2"/>
      <c r="B27" s="83"/>
      <c r="C27" s="84"/>
      <c r="D27" s="99" t="n">
        <v>0</v>
      </c>
      <c r="E27" s="100" t="n">
        <v>0</v>
      </c>
      <c r="F27" s="113" t="n">
        <v>0</v>
      </c>
      <c r="G27" s="114" t="n">
        <v>0</v>
      </c>
      <c r="H27" s="115"/>
      <c r="I27" s="115"/>
      <c r="J27" s="116" t="n">
        <v>0</v>
      </c>
      <c r="K27" s="116"/>
      <c r="L27" s="14"/>
      <c r="M27" s="14"/>
    </row>
    <row r="28" customFormat="false" ht="18" hidden="false" customHeight="true" outlineLevel="0" collapsed="false">
      <c r="A28" s="2"/>
      <c r="B28" s="83"/>
      <c r="C28" s="84"/>
      <c r="D28" s="70"/>
      <c r="E28" s="71"/>
      <c r="F28" s="36" t="str">
        <f aca="false">IF(AND(IF( D27 =2,IF( E27&gt;0, IF(D22=2,IF(E56="HABILITADO","CURSO","NO"),"NO"),"NO"),"NO")="NO",F27&gt;0),"ERROR",IF( D27 =2,IF( E27&gt;0, IF(D22=2,IF(E56="HABILITADO","CURSO","NO"),"NO"),"NO"),"NO"))</f>
        <v>NO</v>
      </c>
      <c r="G28" s="36" t="str">
        <f aca="false">IF(AND(IF( D27 =2,IF( E27&gt;0, IF(D22=2,IF(E56="HABILITADO","CURSO","NO"),"NO"),"NO"),"NO")="NO",G27&gt;0),"ERROR",IF( D27 =2,IF( E27&gt;0, IF(D22=2,IF(E56="HABILITADO","CURSO","NO"),"NO"),"NO"),"NO"))</f>
        <v>NO</v>
      </c>
      <c r="H28" s="108"/>
      <c r="I28" s="108"/>
      <c r="J28" s="103" t="str">
        <f aca="false">IF(AND(IF(E56="HABILITADO","CURSO","NO")="NO",J27&gt;0),"ERROR",IF(E56="HABILITADO","CURSO","NO"))</f>
        <v>NO</v>
      </c>
      <c r="K28" s="103"/>
      <c r="L28" s="14"/>
      <c r="M28" s="14"/>
    </row>
    <row r="29" customFormat="false" ht="18" hidden="false" customHeight="true" outlineLevel="0" collapsed="false">
      <c r="A29" s="2"/>
      <c r="B29" s="83"/>
      <c r="C29" s="84"/>
      <c r="D29" s="104"/>
      <c r="E29" s="105"/>
      <c r="F29" s="43" t="str">
        <f aca="false">IF(AND(IF( D27 =2,IF( E27=2, IF(D22=2,IF(E56="HABILITADO","EXAMEN","NO"),"NO"),"NO"),"NO")="NO",F27=2),"ERROR",IF( D27 =2,IF( E27=2, IF(D22=2,IF(E56="HABILITADO","EXAMEN","NO"),"NO"),"NO"),"NO"))</f>
        <v>NO</v>
      </c>
      <c r="G29" s="43" t="str">
        <f aca="false">IF(AND(IF( D27 =2,IF( E27=2, IF(D22=2,IF(E56="HABILITADO","EXAMEN","NO"),"NO"),"NO"),"NO")="NO",G27=2),"ERROR",IF( D27 =2,IF( E27=2, IF(D22=2,IF(E56="HABILITADO","EXAMEN","NO"),"NO"),"NO"),"NO"))</f>
        <v>NO</v>
      </c>
      <c r="H29" s="108"/>
      <c r="I29" s="108"/>
      <c r="J29" s="103"/>
      <c r="K29" s="103"/>
      <c r="L29" s="14"/>
      <c r="M29" s="14"/>
    </row>
    <row r="30" customFormat="false" ht="81" hidden="false" customHeight="true" outlineLevel="0" collapsed="false">
      <c r="A30" s="2"/>
      <c r="B30" s="83"/>
      <c r="C30" s="84"/>
      <c r="D30" s="117"/>
      <c r="E30" s="118"/>
      <c r="F30" s="119"/>
      <c r="G30" s="98" t="s">
        <v>43</v>
      </c>
      <c r="H30" s="120"/>
      <c r="I30" s="120"/>
      <c r="J30" s="117"/>
      <c r="K30" s="118"/>
      <c r="L30" s="14"/>
      <c r="M30" s="14"/>
    </row>
    <row r="31" customFormat="false" ht="18" hidden="false" customHeight="true" outlineLevel="0" collapsed="false">
      <c r="A31" s="2"/>
      <c r="B31" s="83"/>
      <c r="C31" s="84"/>
      <c r="D31" s="117"/>
      <c r="E31" s="118"/>
      <c r="F31" s="119"/>
      <c r="G31" s="121" t="n">
        <v>0</v>
      </c>
      <c r="H31" s="120"/>
      <c r="I31" s="120"/>
      <c r="J31" s="117"/>
      <c r="K31" s="118"/>
      <c r="L31" s="14"/>
      <c r="M31" s="14"/>
    </row>
    <row r="32" customFormat="false" ht="18" hidden="false" customHeight="true" outlineLevel="0" collapsed="false">
      <c r="A32" s="2"/>
      <c r="B32" s="83"/>
      <c r="C32" s="84"/>
      <c r="D32" s="117"/>
      <c r="E32" s="118"/>
      <c r="F32" s="119"/>
      <c r="G32" s="36" t="str">
        <f aca="false">IF(AND(IF( F7&gt;0,IF( E17&gt;0, IF(D17=2,IF(D43=2,IF(E56="HABILITADO","CURSO","NO"),"NO"),"NO"),"NO"),"NO")="NO",G31&gt;0),"ERROR",IF( F7&gt;0,IF( E17&gt;0, IF(D17=2,IF(D43=2,IF(E56="HABILITADO","CURSO","NO"),"NO"),"NO"),"NO"),"NO"))</f>
        <v>NO</v>
      </c>
      <c r="H32" s="120"/>
      <c r="I32" s="120"/>
      <c r="J32" s="117"/>
      <c r="K32" s="118"/>
      <c r="L32" s="14"/>
      <c r="M32" s="14"/>
    </row>
    <row r="33" customFormat="false" ht="18" hidden="false" customHeight="true" outlineLevel="0" collapsed="false">
      <c r="A33" s="2"/>
      <c r="B33" s="83"/>
      <c r="C33" s="84"/>
      <c r="D33" s="122"/>
      <c r="E33" s="123"/>
      <c r="F33" s="124"/>
      <c r="G33" s="125" t="str">
        <f aca="false">IF(AND(IF( F7=2,IF( E17=2, IF(D17=2,IF(D43=2,IF(E56="HABILITADO","EXAMEN","NO"),"NO"),"NO"),"NO"),"NO")="NO",G31=2),"ERROR",IF( F7=2,IF( E17=2, IF(D17=2,IF(D43=2,IF(E56="HABILITADO","EXAMEN","NO"),"NO"),"NO"),"NO"),"NO"))</f>
        <v>NO</v>
      </c>
      <c r="H33" s="126"/>
      <c r="I33" s="126"/>
      <c r="J33" s="122"/>
      <c r="K33" s="123"/>
      <c r="L33" s="14"/>
      <c r="M33" s="14"/>
    </row>
    <row r="34" customFormat="false" ht="81" hidden="false" customHeight="true" outlineLevel="0" collapsed="false">
      <c r="A34" s="2"/>
      <c r="B34" s="127" t="s">
        <v>44</v>
      </c>
      <c r="C34" s="128"/>
      <c r="D34" s="129"/>
      <c r="E34" s="130" t="s">
        <v>45</v>
      </c>
      <c r="F34" s="131"/>
      <c r="G34" s="132" t="s">
        <v>46</v>
      </c>
      <c r="H34" s="133" t="s">
        <v>47</v>
      </c>
      <c r="I34" s="133"/>
      <c r="J34" s="133"/>
      <c r="K34" s="133"/>
      <c r="L34" s="14"/>
      <c r="M34" s="14"/>
    </row>
    <row r="35" customFormat="false" ht="18" hidden="false" customHeight="true" outlineLevel="0" collapsed="false">
      <c r="A35" s="2"/>
      <c r="B35" s="127"/>
      <c r="C35" s="128"/>
      <c r="D35" s="117"/>
      <c r="E35" s="134" t="n">
        <f aca="false">IF( E36&gt;1,5,0)</f>
        <v>0</v>
      </c>
      <c r="F35" s="56"/>
      <c r="G35" s="135"/>
      <c r="H35" s="136"/>
      <c r="I35" s="136"/>
      <c r="J35" s="136"/>
      <c r="K35" s="137"/>
      <c r="L35" s="14"/>
      <c r="M35" s="14"/>
    </row>
    <row r="36" customFormat="false" ht="18" hidden="false" customHeight="true" outlineLevel="0" collapsed="false">
      <c r="A36" s="2"/>
      <c r="B36" s="127"/>
      <c r="C36" s="128"/>
      <c r="D36" s="117"/>
      <c r="E36" s="30" t="n">
        <v>0</v>
      </c>
      <c r="F36" s="138"/>
      <c r="G36" s="67" t="n">
        <v>0</v>
      </c>
      <c r="H36" s="33" t="n">
        <v>0</v>
      </c>
      <c r="I36" s="33"/>
      <c r="J36" s="33"/>
      <c r="K36" s="139" t="n">
        <v>0</v>
      </c>
      <c r="L36" s="14"/>
      <c r="M36" s="14"/>
    </row>
    <row r="37" customFormat="false" ht="18" hidden="false" customHeight="true" outlineLevel="0" collapsed="false">
      <c r="A37" s="2"/>
      <c r="B37" s="127"/>
      <c r="C37" s="128"/>
      <c r="D37" s="117"/>
      <c r="E37" s="140"/>
      <c r="F37" s="58"/>
      <c r="G37" s="141" t="str">
        <f aca="false">IF(AND(IF( E27 &gt; 0,IF( D22=2, IF(F27+G27&gt;0,IF(D27=2,IF(E56="HABILITADO","CURSO","NO"),"NO"),"NO"),"NO"),"NO")="NO",G36&gt;0),"ERROR",IF( E27 &gt; 0,IF( D22=2, IF(F27+G27&gt;0,IF(D27=2,IF(E56="HABILITADO","CURSO","NO"),"NO"),"NO"),"NO"),"NO"))</f>
        <v>NO</v>
      </c>
      <c r="H37" s="142" t="str">
        <f aca="false">IF(AND(IF( D55 =2,IF( G36=2,IF(E56="HABILITADO","CURSO","NO"),"NO"),"NO")="NO",H36&gt;0),"ERROR",IF( D55 =2,IF( G36=2,IF(E56="HABILITADO","CURSO","NO"),"NO"),"NO"))</f>
        <v>NO</v>
      </c>
      <c r="I37" s="142"/>
      <c r="J37" s="142"/>
      <c r="K37" s="142"/>
      <c r="L37" s="14"/>
      <c r="M37" s="14"/>
    </row>
    <row r="38" customFormat="false" ht="81" hidden="false" customHeight="true" outlineLevel="0" collapsed="false">
      <c r="A38" s="2"/>
      <c r="B38" s="127"/>
      <c r="C38" s="128"/>
      <c r="D38" s="52"/>
      <c r="E38" s="62"/>
      <c r="F38" s="56"/>
      <c r="G38" s="62"/>
      <c r="H38" s="143" t="s">
        <v>48</v>
      </c>
      <c r="I38" s="143"/>
      <c r="J38" s="144" t="s">
        <v>49</v>
      </c>
      <c r="K38" s="144"/>
      <c r="L38" s="14"/>
      <c r="M38" s="14"/>
    </row>
    <row r="39" customFormat="false" ht="18" hidden="false" customHeight="true" outlineLevel="0" collapsed="false">
      <c r="A39" s="2"/>
      <c r="B39" s="127"/>
      <c r="C39" s="128"/>
      <c r="D39" s="52"/>
      <c r="E39" s="62"/>
      <c r="F39" s="56"/>
      <c r="G39" s="62"/>
      <c r="H39" s="145" t="n">
        <v>0</v>
      </c>
      <c r="I39" s="139" t="n">
        <v>0</v>
      </c>
      <c r="J39" s="29" t="n">
        <v>0</v>
      </c>
      <c r="K39" s="139" t="n">
        <v>0</v>
      </c>
      <c r="L39" s="14"/>
      <c r="M39" s="14"/>
    </row>
    <row r="40" customFormat="false" ht="18" hidden="false" customHeight="true" outlineLevel="0" collapsed="false">
      <c r="A40" s="2"/>
      <c r="B40" s="127"/>
      <c r="C40" s="128"/>
      <c r="D40" s="81"/>
      <c r="E40" s="82"/>
      <c r="F40" s="146"/>
      <c r="G40" s="82"/>
      <c r="H40" s="147" t="str">
        <f aca="false">IF(AND(IF( F22 =2,IF( G12&gt;0, IF(F12&gt;0,IF(G7&gt;0,IF(G22&gt;0,IF(G31&gt;0,IF(D55=2,IF(E56="HABILITADO","CURSO","NO"),"NO"),"NO"),"NO"),"NO"),"NO"),"NO"),"NO")="NO",H39&gt;0),"ERROR",IF( F22 =2,IF( G12&gt;0, IF(F12&gt;0,IF(G7&gt;0,IF(G22&gt;0,IF(G31&gt;0,IF(D55=2,IF(E56="HABILITADO","CURSO","NO"),"NO"),"NO"),"NO"),"NO"),"NO"),"NO"),"NO"))</f>
        <v>NO</v>
      </c>
      <c r="I40" s="147"/>
      <c r="J40" s="148" t="str">
        <f aca="false">IF(AND(IF(H39 =2, IF( F22=2, IF(G12=2, IF(F12 = 2, IF(G7 = 2, "CURSO", "NO"), "NO"), "NO"), "NO"), "NO")="NO",J39&gt;0),"ERROR",IF(H39 =2,IF( F22=2, IF(G12 = 2, IF(F12 = 2, IF(G7 = 2, "CURSO", "NO"), "NO"), "NO"), "NO"), "NO"))</f>
        <v>NO</v>
      </c>
      <c r="K40" s="148"/>
      <c r="L40" s="14"/>
      <c r="M40" s="14"/>
    </row>
    <row r="41" customFormat="false" ht="81" hidden="false" customHeight="true" outlineLevel="0" collapsed="false">
      <c r="A41" s="2"/>
      <c r="B41" s="149" t="s">
        <v>50</v>
      </c>
      <c r="C41" s="150" t="n">
        <f aca="false">SUM(E42,D42)</f>
        <v>0</v>
      </c>
      <c r="D41" s="151" t="s">
        <v>51</v>
      </c>
      <c r="E41" s="152" t="s">
        <v>52</v>
      </c>
      <c r="F41" s="153" t="s">
        <v>53</v>
      </c>
      <c r="G41" s="154" t="s">
        <v>54</v>
      </c>
      <c r="H41" s="155" t="s">
        <v>55</v>
      </c>
      <c r="I41" s="156" t="s">
        <v>56</v>
      </c>
      <c r="J41" s="153" t="s">
        <v>20</v>
      </c>
      <c r="K41" s="154" t="s">
        <v>20</v>
      </c>
      <c r="L41" s="14"/>
      <c r="M41" s="14"/>
    </row>
    <row r="42" customFormat="false" ht="18" hidden="false" customHeight="true" outlineLevel="0" collapsed="false">
      <c r="A42" s="2"/>
      <c r="B42" s="149"/>
      <c r="C42" s="150"/>
      <c r="D42" s="157" t="n">
        <f aca="false">IF( D43&gt;1,5,0)</f>
        <v>0</v>
      </c>
      <c r="E42" s="158" t="n">
        <f aca="false">IF( E43&gt;1,5,0)</f>
        <v>0</v>
      </c>
      <c r="F42" s="159"/>
      <c r="G42" s="160"/>
      <c r="H42" s="161"/>
      <c r="I42" s="162"/>
      <c r="J42" s="159"/>
      <c r="K42" s="160"/>
      <c r="L42" s="14"/>
      <c r="M42" s="14"/>
    </row>
    <row r="43" customFormat="false" ht="18" hidden="false" customHeight="true" outlineLevel="0" collapsed="false">
      <c r="A43" s="2"/>
      <c r="B43" s="149"/>
      <c r="C43" s="150"/>
      <c r="D43" s="66" t="n">
        <v>0</v>
      </c>
      <c r="E43" s="67" t="n">
        <v>0</v>
      </c>
      <c r="F43" s="66" t="n">
        <v>0</v>
      </c>
      <c r="G43" s="67" t="n">
        <v>0</v>
      </c>
      <c r="H43" s="163" t="n">
        <v>0</v>
      </c>
      <c r="I43" s="164" t="n">
        <v>0</v>
      </c>
      <c r="J43" s="66" t="n">
        <v>0</v>
      </c>
      <c r="K43" s="67" t="n">
        <v>0</v>
      </c>
      <c r="L43" s="14"/>
      <c r="M43" s="14"/>
    </row>
    <row r="44" customFormat="false" ht="18" hidden="false" customHeight="true" outlineLevel="0" collapsed="false">
      <c r="A44" s="2"/>
      <c r="B44" s="149"/>
      <c r="C44" s="150"/>
      <c r="D44" s="70"/>
      <c r="E44" s="71"/>
      <c r="F44" s="70" t="str">
        <f aca="false">IF(AND(IF(E56="HABILITADO","CURSO","NO")="NO",F43&gt;0),"ERROR",IF(E56="HABILITADO","CURSO","NO"))</f>
        <v>NO</v>
      </c>
      <c r="G44" s="36" t="str">
        <f aca="false">IF(AND(IF( F7&gt;0,IF( D43=2, IF(E17&gt;0,IF(D17=2,IF(E43&gt;0,IF(E56="HABILITADO","CURSO","NO"),"NO"),"NO"),"NO"),"NO"),"NO")="NO",G43&gt;0),"ERROR",IF( F7&gt;0,IF( D43=2, IF(E17&gt;0,IF(D17=2,IF(E43&gt;0,IF(E56="HABILITADO","CURSO","NO"),"NO"),"NO"),"NO"),"NO"),"NO"))</f>
        <v>NO</v>
      </c>
      <c r="H44" s="37" t="str">
        <f aca="false">IF(AND(IF( G31&gt;0,IF(G43&gt;0, IF(F7&gt;0,IF(E17=2,IF(D17=2,IF(D43=2,IF(E43=2,IF(E56="HABILITADO","CURSO","NO"),"NO"),"NO"),"NO"),"NO"),"NO"),"NO"),"NO")="NO",H43&gt;0),"ERROR",IF( G31&gt;0,IF(G43&gt;0, IF(F7&gt;0,IF(E17=2,IF(D17=2,IF(D43=2,IF(E43=2,IF(E56="HABILITADO","CURSO","NO"),"NO"),"NO"),"NO"),"NO"),"NO"),"NO"),"NO"))</f>
        <v>NO</v>
      </c>
      <c r="I44" s="165" t="str">
        <f aca="false">IF(AND(IF( D43=2,IF( E43=2, IF(F43=2,IF(E17=2,IF(D17=2,IF(E56="HABILITADO","CURSO","NO"),"NO"),"NO"),"NO"),"NO"),"NO")="NO",I43&gt;0),"ERROR",IF( D43=2,IF( E43=2, IF(F43=2,IF(E17=2,IF(D17=2,IF(E56="HABILITADO","CURSO","NO"),"NO"),"NO"),"NO"),"NO"),"NO"))</f>
        <v>NO</v>
      </c>
      <c r="J44" s="166" t="str">
        <f aca="false">IF(AND(IF( F22 =2,IF( G12=2, IF(F12=2,IF(G7=2,IF(G22=2,IF(G31=2,IF(D55=2,IF(E56="HABILITADO","CURSO","NO"),"NO"),"NO"),"NO"),"NO"),"NO"),"NO"),"NO")="NO",J43&gt;0),"ERROR",IF( F22 =2,IF( G12=2, IF(F12=2,IF(G7=2,IF(G22=2,IF(G31=2,IF(D55=2,IF(E56="HABILITADO","CURSO","NO"),"NO"),"NO"),"NO"),"NO"),"NO"),"NO"),"NO"))</f>
        <v>NO</v>
      </c>
      <c r="K44" s="167" t="str">
        <f aca="false">IF(AND(IF( F22 =2,IF( G12=2, IF(F12=2,IF(G7=2,IF(G22=2,IF(G31=2,IF(D55=2,IF(E56="HABILITADO","CURSO","NO"),"NO"),"NO"),"NO"),"NO"),"NO"),"NO"),"NO")="NO",K43&gt;0),"ERROR",IF( F22 =2,IF( G12=2, IF(F12=2,IF(G7=2,IF(G22=2,IF(G31=2,IF(D55=2,IF(E56="HABILITADO","CURSO","NO"),"NO"),"NO"),"NO"),"NO"),"NO"),"NO"),"NO"))</f>
        <v>NO</v>
      </c>
      <c r="L44" s="14"/>
      <c r="M44" s="14"/>
    </row>
    <row r="45" customFormat="false" ht="18" hidden="false" customHeight="true" outlineLevel="0" collapsed="false">
      <c r="A45" s="2"/>
      <c r="B45" s="149"/>
      <c r="C45" s="150"/>
      <c r="D45" s="75"/>
      <c r="E45" s="76"/>
      <c r="F45" s="75" t="str">
        <f aca="false">IF(AND(IF(E56="HABILITADO","EXAMEN","NO")="NO",F43=2),"ERROR",IF(E56="HABILITADO","EXAMEN","NO"))</f>
        <v>NO</v>
      </c>
      <c r="G45" s="125" t="str">
        <f aca="false">IF(AND(IF( F7=2,IF( D43=2, IF(E17=2,IF(D17=2,IF(E43=2,IF(E56="HABILITADO","EXAMEN","NO"),"NO"),"NO"),"NO"),"NO"),"NO")="NO",G43=2),"ERROR",IF( F7=2,IF( D43=2, IF(E17=2,IF(D17=2,IF(E43=2,IF(E56="HABILITADO","EXAMEN","NO"),"NO"),"NO"),"NO"),"NO"),"NO"))</f>
        <v>NO</v>
      </c>
      <c r="H45" s="168" t="str">
        <f aca="false">IF(AND(IF( G31=2,IF(G43=2, IF(F7=2,IF(E17=2,IF(D17=2,IF(D43=2,IF(E43=2,IF(E56="HABILITADO","EXAMEN","NO"),"NO"),"NO"),"NO"),"NO"),"NO"),"NO"),"NO")="NO",H43=2),"ERROR",IF( G31=2,IF(G43=2, IF(F7=2,IF(E17=2,IF(D17=2,IF(D43=2,IF(E43=2,IF(E56="HABILITADO","EXAMEN","NO"),"NO"),"NO"),"NO"),"NO"),"NO"),"NO"),"NO"))</f>
        <v>NO</v>
      </c>
      <c r="I45" s="165"/>
      <c r="J45" s="166"/>
      <c r="K45" s="167"/>
      <c r="L45" s="14"/>
      <c r="M45" s="14"/>
    </row>
    <row r="46" customFormat="false" ht="81" hidden="false" customHeight="true" outlineLevel="0" collapsed="false">
      <c r="A46" s="2"/>
      <c r="B46" s="169" t="s">
        <v>57</v>
      </c>
      <c r="C46" s="170" t="n">
        <f aca="false">SUM(D47,E47)</f>
        <v>0</v>
      </c>
      <c r="D46" s="171" t="s">
        <v>58</v>
      </c>
      <c r="E46" s="172" t="s">
        <v>59</v>
      </c>
      <c r="F46" s="131"/>
      <c r="G46" s="173"/>
      <c r="H46" s="174" t="s">
        <v>60</v>
      </c>
      <c r="I46" s="174"/>
      <c r="J46" s="174" t="s">
        <v>61</v>
      </c>
      <c r="K46" s="174"/>
      <c r="L46" s="14"/>
      <c r="M46" s="175"/>
    </row>
    <row r="47" customFormat="false" ht="18" hidden="false" customHeight="true" outlineLevel="0" collapsed="false">
      <c r="A47" s="2"/>
      <c r="B47" s="169"/>
      <c r="C47" s="170"/>
      <c r="D47" s="176" t="n">
        <f aca="false">IF( D48&gt;1,5,0)</f>
        <v>0</v>
      </c>
      <c r="E47" s="177" t="n">
        <f aca="false">IF( E48&gt;1,5,0)</f>
        <v>0</v>
      </c>
      <c r="F47" s="56"/>
      <c r="G47" s="118"/>
      <c r="H47" s="178"/>
      <c r="I47" s="179"/>
      <c r="J47" s="180"/>
      <c r="K47" s="181"/>
      <c r="L47" s="14"/>
      <c r="M47" s="14"/>
    </row>
    <row r="48" customFormat="false" ht="18" hidden="false" customHeight="true" outlineLevel="0" collapsed="false">
      <c r="A48" s="2"/>
      <c r="B48" s="169"/>
      <c r="C48" s="170"/>
      <c r="D48" s="31" t="n">
        <v>0</v>
      </c>
      <c r="E48" s="100" t="n">
        <v>0</v>
      </c>
      <c r="F48" s="138"/>
      <c r="G48" s="182"/>
      <c r="H48" s="183" t="n">
        <v>0</v>
      </c>
      <c r="I48" s="183"/>
      <c r="J48" s="184" t="n">
        <v>0</v>
      </c>
      <c r="K48" s="184"/>
      <c r="L48" s="14"/>
      <c r="M48" s="14"/>
    </row>
    <row r="49" customFormat="false" ht="18" hidden="false" customHeight="true" outlineLevel="0" collapsed="false">
      <c r="A49" s="2"/>
      <c r="B49" s="169"/>
      <c r="C49" s="170"/>
      <c r="D49" s="185"/>
      <c r="E49" s="186"/>
      <c r="F49" s="187"/>
      <c r="G49" s="188"/>
      <c r="H49" s="189" t="str">
        <f aca="false">IF(AND(IF( F7 &gt; 0, IF( D43=2, IF(E17=2,IF(D17=2,IF(F12&gt;0,IF(E12=2,IF(D12=2,IF(E7=2,IF(G7+G12&gt;0,IF(E56="HABILITADO","CURSO","NO"),"NO"),"NO"),"NO"),"NO"),"NO"),"NO"),"NO"),"NO"),"NO")="NO",H48&gt;0),"ERROR",IF( F7 &gt; 0,IF( D43=2, IF(E17=2,IF(D17=2,IF(F12&gt;0,IF(E12=2,IF(D12=2,IF(E7=2,IF(G7+G12&gt;0,IF(E56="HABILITADO","CURSO","NO"),"NO"),"NO"),"NO"),"NO"),"NO"),"NO"),"NO"),"NO"),"NO"))</f>
        <v>NO</v>
      </c>
      <c r="I49" s="189"/>
      <c r="J49" s="190" t="str">
        <f aca="false">IF(AND(IF(D55=2,IF(F55=2,IF((I39+K39+K36)&gt;19,IF(E56="HABILITADO","CURSO","NO"),"NO"),"NO"),"NO")="NO",J48&gt;0),"ERROR",IF(D55=2,IF(F55=2,IF((I39+K39+K36)&gt;19,IF(E56="HABILITADO","CURSO","NO"),"NO"),"NO"),"NO"))</f>
        <v>NO</v>
      </c>
      <c r="K49" s="190"/>
      <c r="L49" s="14"/>
      <c r="M49" s="14"/>
    </row>
    <row r="50" customFormat="false" ht="81" hidden="false" customHeight="true" outlineLevel="0" collapsed="false">
      <c r="A50" s="2"/>
      <c r="B50" s="191"/>
      <c r="C50" s="192"/>
      <c r="D50" s="193" t="s">
        <v>62</v>
      </c>
      <c r="E50" s="193"/>
      <c r="F50" s="193"/>
      <c r="G50" s="193"/>
      <c r="H50" s="193"/>
      <c r="I50" s="193"/>
      <c r="J50" s="193"/>
      <c r="K50" s="193"/>
      <c r="L50" s="14"/>
      <c r="M50" s="14"/>
    </row>
    <row r="51" customFormat="false" ht="18" hidden="false" customHeight="true" outlineLevel="0" collapsed="false">
      <c r="A51" s="2"/>
      <c r="B51" s="194"/>
      <c r="C51" s="195"/>
      <c r="D51" s="102" t="n">
        <v>0</v>
      </c>
      <c r="E51" s="102"/>
      <c r="F51" s="102"/>
      <c r="G51" s="102"/>
      <c r="H51" s="102"/>
      <c r="I51" s="102"/>
      <c r="J51" s="102"/>
      <c r="K51" s="102"/>
    </row>
    <row r="52" customFormat="false" ht="15.95" hidden="false" customHeight="true" outlineLevel="0" collapsed="false">
      <c r="A52" s="2"/>
      <c r="B52" s="194"/>
      <c r="C52" s="195"/>
      <c r="D52" s="196"/>
      <c r="E52" s="196"/>
      <c r="F52" s="196"/>
      <c r="G52" s="196"/>
      <c r="H52" s="196"/>
      <c r="I52" s="196"/>
      <c r="J52" s="196"/>
      <c r="K52" s="196"/>
    </row>
    <row r="53" customFormat="false" ht="18" hidden="false" customHeight="true" outlineLevel="0" collapsed="false">
      <c r="A53" s="2"/>
      <c r="B53" s="194"/>
      <c r="C53" s="195"/>
      <c r="D53" s="197"/>
      <c r="E53" s="198"/>
      <c r="F53" s="198"/>
      <c r="G53" s="198"/>
      <c r="H53" s="198"/>
      <c r="I53" s="198"/>
      <c r="J53" s="198"/>
      <c r="K53" s="199"/>
    </row>
    <row r="54" customFormat="false" ht="15.95" hidden="false" customHeight="true" outlineLevel="0" collapsed="false">
      <c r="A54" s="2"/>
      <c r="B54" s="200"/>
      <c r="C54" s="201"/>
      <c r="D54" s="202" t="s">
        <v>2</v>
      </c>
      <c r="E54" s="202"/>
      <c r="F54" s="203" t="s">
        <v>63</v>
      </c>
      <c r="G54" s="203"/>
      <c r="H54" s="203"/>
      <c r="I54" s="203"/>
      <c r="J54" s="204" t="s">
        <v>64</v>
      </c>
      <c r="K54" s="204"/>
    </row>
    <row r="55" customFormat="false" ht="18" hidden="false" customHeight="true" outlineLevel="0" collapsed="false">
      <c r="A55" s="2"/>
      <c r="B55" s="205"/>
      <c r="C55" s="206"/>
      <c r="D55" s="207" t="n">
        <f aca="false">IF(SUM(D7,E7,D12,E12,D17,E17,D22,E22,D27,E27,E36,D43,E43,D48,E48)=30,2,0)</f>
        <v>0</v>
      </c>
      <c r="E55" s="207"/>
      <c r="F55" s="208" t="n">
        <f aca="false">IF(SUM(F7,G7,F12,G12,F22,G22,F27,G27,G31,G36,F43,G43,H7,I7,H12,I12,H17,H22,I22,H39,H43,I43,H48)=46,2,0)</f>
        <v>0</v>
      </c>
      <c r="G55" s="208"/>
      <c r="H55" s="208"/>
      <c r="I55" s="208"/>
      <c r="J55" s="207" t="n">
        <f aca="false">IF(SUM(J7,K7,J22,J27,H36,J39,J43,K43,J48,D51)=20,2,0)</f>
        <v>0</v>
      </c>
      <c r="K55" s="207"/>
    </row>
    <row r="56" customFormat="false" ht="18" hidden="false" customHeight="true" outlineLevel="0" collapsed="false">
      <c r="B56" s="205"/>
      <c r="C56" s="206"/>
      <c r="D56" s="209" t="s">
        <v>65</v>
      </c>
      <c r="E56" s="210" t="str">
        <f aca="false">IF( C5&gt;19,IF( C20&gt;9, IF(C41&gt;4,IF(C46&gt;4,IF(SUM(C5:C49,E35)&gt;44,"HABILITADO","NO"),"NO"),"NO"),"NO"),"NO")</f>
        <v>NO</v>
      </c>
      <c r="F56" s="206"/>
      <c r="G56" s="206"/>
      <c r="H56" s="206"/>
      <c r="I56" s="206"/>
      <c r="J56" s="206"/>
      <c r="K56" s="206"/>
    </row>
    <row r="57" customFormat="false" ht="12.95" hidden="false" customHeight="true" outlineLevel="0" collapsed="false">
      <c r="E57" s="211"/>
      <c r="F57" s="212"/>
    </row>
    <row r="58" customFormat="false" ht="12.95" hidden="false" customHeight="true" outlineLevel="0" collapsed="false">
      <c r="E58" s="211"/>
      <c r="F58" s="212"/>
    </row>
    <row r="59" customFormat="false" ht="12.95" hidden="false" customHeight="true" outlineLevel="0" collapsed="false">
      <c r="E59" s="211"/>
      <c r="F59" s="212"/>
    </row>
    <row r="60" customFormat="false" ht="12.95" hidden="false" customHeight="true" outlineLevel="0" collapsed="false">
      <c r="E60" s="211"/>
      <c r="F60" s="212"/>
    </row>
    <row r="61" customFormat="false" ht="12.95" hidden="false" customHeight="true" outlineLevel="0" collapsed="false">
      <c r="E61" s="211"/>
      <c r="F61" s="213"/>
    </row>
    <row r="63" s="214" customFormat="true" ht="12.95" hidden="true" customHeight="true" outlineLevel="0" collapsed="false">
      <c r="B63" s="205"/>
      <c r="C63" s="206"/>
      <c r="E63" s="215" t="n">
        <v>0</v>
      </c>
      <c r="F63" s="215" t="n">
        <v>0</v>
      </c>
    </row>
    <row r="64" s="214" customFormat="true" ht="12.95" hidden="true" customHeight="true" outlineLevel="0" collapsed="false">
      <c r="B64" s="205"/>
      <c r="C64" s="206"/>
      <c r="E64" s="215" t="n">
        <v>1</v>
      </c>
      <c r="F64" s="215" t="n">
        <v>2</v>
      </c>
    </row>
    <row r="65" s="214" customFormat="true" ht="12.95" hidden="true" customHeight="true" outlineLevel="0" collapsed="false">
      <c r="B65" s="205"/>
      <c r="C65" s="206"/>
      <c r="E65" s="215" t="n">
        <v>2</v>
      </c>
      <c r="F65" s="215"/>
    </row>
  </sheetData>
  <sheetProtection sheet="true" password="ee4b" objects="true" scenarios="true"/>
  <mergeCells count="49">
    <mergeCell ref="B1:K1"/>
    <mergeCell ref="B2:K2"/>
    <mergeCell ref="B3:C4"/>
    <mergeCell ref="D3:E3"/>
    <mergeCell ref="F3:I3"/>
    <mergeCell ref="J3:K3"/>
    <mergeCell ref="B5:B19"/>
    <mergeCell ref="C5:C19"/>
    <mergeCell ref="J8:J9"/>
    <mergeCell ref="K8:K9"/>
    <mergeCell ref="B20:B33"/>
    <mergeCell ref="C20:C33"/>
    <mergeCell ref="J20:K20"/>
    <mergeCell ref="J22:K22"/>
    <mergeCell ref="J23:K24"/>
    <mergeCell ref="J25:K25"/>
    <mergeCell ref="J27:K27"/>
    <mergeCell ref="J28:K29"/>
    <mergeCell ref="B34:B40"/>
    <mergeCell ref="C34:C40"/>
    <mergeCell ref="H34:K34"/>
    <mergeCell ref="H36:J36"/>
    <mergeCell ref="H37:K37"/>
    <mergeCell ref="H38:I38"/>
    <mergeCell ref="J38:K38"/>
    <mergeCell ref="H40:I40"/>
    <mergeCell ref="J40:K40"/>
    <mergeCell ref="B41:B45"/>
    <mergeCell ref="C41:C45"/>
    <mergeCell ref="I44:I45"/>
    <mergeCell ref="J44:J45"/>
    <mergeCell ref="K44:K45"/>
    <mergeCell ref="B46:B49"/>
    <mergeCell ref="C46:C49"/>
    <mergeCell ref="H46:I46"/>
    <mergeCell ref="J46:K46"/>
    <mergeCell ref="H48:I48"/>
    <mergeCell ref="J48:K48"/>
    <mergeCell ref="H49:I49"/>
    <mergeCell ref="J49:K49"/>
    <mergeCell ref="D50:K50"/>
    <mergeCell ref="D51:K51"/>
    <mergeCell ref="D52:K52"/>
    <mergeCell ref="D54:E54"/>
    <mergeCell ref="F54:I54"/>
    <mergeCell ref="J54:K54"/>
    <mergeCell ref="D55:E55"/>
    <mergeCell ref="F55:I55"/>
    <mergeCell ref="J55:K55"/>
  </mergeCells>
  <dataValidations count="2">
    <dataValidation allowBlank="true" operator="between" prompt="0 - Sin Cursar&#10;1 - Curso Aprobado&#10;2 - Acreditada" showDropDown="false" showErrorMessage="true" showInputMessage="true" sqref="D7:I7 D12:I12 K12 D17:E18 H17 D22 F22:I22 E27:G27 G31 D43:H43" type="list">
      <formula1>$E$63:$E$65</formula1>
      <formula2>0</formula2>
    </dataValidation>
    <dataValidation allowBlank="true" operator="between" prompt="0 - Sin Cursar&#10;2 - Acreditada" showDropDown="false" showErrorMessage="true" showInputMessage="true" sqref="J7:K7 E22 J22:K22 D27 J27:K27 E36 G36:J36 H39 J39 I43:K43 D48:E48 H48:K48 D51:K51" type="list">
      <formula1>$F$63:$F$64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3" footer="0.3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2019-06-26T15:56:04Z</dcterms:created>
  <dc:creator>Carlos</dc:creator>
  <dc:description/>
  <dc:language>en-US</dc:language>
  <cp:lastModifiedBy/>
  <dcterms:modified xsi:type="dcterms:W3CDTF">2020-02-05T15:03:53Z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